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Matrix" sheetId="1" r:id="rId1"/>
  </sheets>
  <definedNames>
    <definedName name="_xlnm.Print_Area" localSheetId="0">Matrix!$A$1:$X$20</definedName>
  </definedNames>
  <calcPr calcId="152511"/>
</workbook>
</file>

<file path=xl/calcChain.xml><?xml version="1.0" encoding="utf-8"?>
<calcChain xmlns="http://schemas.openxmlformats.org/spreadsheetml/2006/main">
  <c r="X4" i="1" l="1"/>
  <c r="X3" i="1"/>
  <c r="X2" i="1"/>
  <c r="T10" i="1" l="1"/>
  <c r="U10" i="1"/>
  <c r="W10" i="1"/>
  <c r="T3" i="1" l="1"/>
  <c r="W3" i="1"/>
  <c r="T16" i="1" l="1"/>
  <c r="T8" i="1"/>
  <c r="T7" i="1"/>
  <c r="T6" i="1"/>
  <c r="T13" i="1"/>
  <c r="T12" i="1"/>
  <c r="T17" i="1"/>
  <c r="T11" i="1"/>
  <c r="U11" i="1"/>
  <c r="W11" i="1" s="1"/>
  <c r="U16" i="1"/>
  <c r="W16" i="1" s="1"/>
  <c r="U8" i="1"/>
  <c r="W8" i="1" s="1"/>
  <c r="W7" i="1"/>
  <c r="U6" i="1"/>
  <c r="W6" i="1" s="1"/>
  <c r="U13" i="1"/>
  <c r="W13" i="1" s="1"/>
  <c r="U12" i="1"/>
  <c r="W12" i="1" s="1"/>
  <c r="U17" i="1"/>
  <c r="W17" i="1" s="1"/>
  <c r="U15" i="1"/>
  <c r="U14" i="1"/>
  <c r="W2" i="1" l="1"/>
  <c r="T2" i="1"/>
  <c r="T4" i="1"/>
  <c r="W4" i="1"/>
  <c r="W15" i="1" l="1"/>
  <c r="W14" i="1"/>
  <c r="W9" i="1"/>
  <c r="T15" i="1" l="1"/>
  <c r="T14" i="1"/>
  <c r="T9" i="1"/>
</calcChain>
</file>

<file path=xl/sharedStrings.xml><?xml version="1.0" encoding="utf-8"?>
<sst xmlns="http://schemas.openxmlformats.org/spreadsheetml/2006/main" count="54" uniqueCount="43">
  <si>
    <t>Daily Activity</t>
  </si>
  <si>
    <t>Promote Events</t>
  </si>
  <si>
    <t>Encourage Stay &amp; Play</t>
  </si>
  <si>
    <t>Multi Seasonal Use</t>
  </si>
  <si>
    <t>Park-like Character</t>
  </si>
  <si>
    <t>Urban Character</t>
  </si>
  <si>
    <t>Water Feature</t>
  </si>
  <si>
    <t>Increase Flexibility</t>
  </si>
  <si>
    <t>Promote Sustainability</t>
  </si>
  <si>
    <t>Cost</t>
  </si>
  <si>
    <t>Net Zero Cost</t>
  </si>
  <si>
    <t>Serve Residents</t>
  </si>
  <si>
    <t>Serve Visitors</t>
  </si>
  <si>
    <t>Create a Destination</t>
  </si>
  <si>
    <t>Create Vibrant Edges</t>
  </si>
  <si>
    <t>Create Revenue</t>
  </si>
  <si>
    <t>Combine Landscape and Building Program</t>
  </si>
  <si>
    <t>Enhances Streetscape</t>
  </si>
  <si>
    <t>Serve Main Street Workers</t>
  </si>
  <si>
    <t>Decrease O&amp;M Requirements</t>
  </si>
  <si>
    <t>Decrease Vehicle Traffic</t>
  </si>
  <si>
    <t>Total</t>
  </si>
  <si>
    <t>Total Cost</t>
  </si>
  <si>
    <t>Basic Plaza, No Parking</t>
  </si>
  <si>
    <t>Schemes</t>
  </si>
  <si>
    <t>Landform (North)</t>
  </si>
  <si>
    <t>Landform (South)</t>
  </si>
  <si>
    <t>Convenient Food (250 SF)</t>
  </si>
  <si>
    <t>Elements</t>
  </si>
  <si>
    <t>Full Upper Deck</t>
  </si>
  <si>
    <t>Reduced Upper Deck</t>
  </si>
  <si>
    <t>Shade Structure</t>
  </si>
  <si>
    <t>Iconic Sculpture (Stage)</t>
  </si>
  <si>
    <t>Iconic Sculpture (Circulation)</t>
  </si>
  <si>
    <t>Multipurpose Space (1100 SF)</t>
  </si>
  <si>
    <t>Warming/Catering Kitchen (500 SF)</t>
  </si>
  <si>
    <t>Recommended elements are highlighted in blue.</t>
  </si>
  <si>
    <t>Elements are in order of ranking highest to lowest.</t>
  </si>
  <si>
    <t>Basic Plaza, Parking On-Site</t>
  </si>
  <si>
    <t>Basic Plaza, Parking Off-Site</t>
  </si>
  <si>
    <t>Cost w/ Recommended Elements</t>
  </si>
  <si>
    <t>see above</t>
  </si>
  <si>
    <t>Additional Food/Commercial (250 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</si>
</sst>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0C1E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/>
    <xf numFmtId="3" fontId="1" fillId="0" borderId="1" xfId="0" applyNumberFormat="1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7" fontId="0" fillId="0" borderId="1" xfId="0" applyNumberFormat="1" applyFill="1" applyBorder="1"/>
    <xf numFmtId="7" fontId="0" fillId="2" borderId="1" xfId="0" applyNumberFormat="1" applyFill="1" applyBorder="1"/>
    <xf numFmtId="7" fontId="0" fillId="0" borderId="0" xfId="0" applyNumberFormat="1"/>
    <xf numFmtId="164" fontId="0" fillId="0" borderId="1" xfId="0" applyNumberFormat="1" applyBorder="1"/>
    <xf numFmtId="0" fontId="0" fillId="3" borderId="1" xfId="0" applyFill="1" applyBorder="1"/>
    <xf numFmtId="3" fontId="1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7" fontId="0" fillId="3" borderId="1" xfId="0" applyNumberFormat="1" applyFill="1" applyBorder="1"/>
    <xf numFmtId="164" fontId="0" fillId="3" borderId="1" xfId="0" applyNumberFormat="1" applyFill="1" applyBorder="1"/>
    <xf numFmtId="0" fontId="2" fillId="3" borderId="1" xfId="0" applyFont="1" applyFill="1" applyBorder="1" applyAlignment="1">
      <alignment textRotation="90"/>
    </xf>
    <xf numFmtId="0" fontId="3" fillId="3" borderId="1" xfId="0" applyFont="1" applyFill="1" applyBorder="1" applyAlignment="1">
      <alignment horizontal="center" textRotation="90"/>
    </xf>
    <xf numFmtId="164" fontId="0" fillId="0" borderId="1" xfId="0" applyNumberFormat="1" applyFill="1" applyBorder="1"/>
    <xf numFmtId="0" fontId="0" fillId="0" borderId="0" xfId="0" applyFill="1"/>
    <xf numFmtId="0" fontId="1" fillId="0" borderId="2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3" fontId="1" fillId="4" borderId="1" xfId="0" applyNumberFormat="1" applyFont="1" applyFill="1" applyBorder="1"/>
    <xf numFmtId="7" fontId="0" fillId="4" borderId="1" xfId="0" applyNumberFormat="1" applyFill="1" applyBorder="1"/>
    <xf numFmtId="164" fontId="0" fillId="4" borderId="1" xfId="0" applyNumberFormat="1" applyFill="1" applyBorder="1"/>
    <xf numFmtId="164" fontId="0" fillId="0" borderId="0" xfId="0" applyNumberFormat="1"/>
    <xf numFmtId="0" fontId="0" fillId="0" borderId="3" xfId="0" applyFill="1" applyBorder="1"/>
    <xf numFmtId="3" fontId="1" fillId="0" borderId="3" xfId="0" applyNumberFormat="1" applyFont="1" applyFill="1" applyBorder="1"/>
    <xf numFmtId="0" fontId="1" fillId="0" borderId="3" xfId="0" applyFont="1" applyFill="1" applyBorder="1"/>
    <xf numFmtId="7" fontId="0" fillId="0" borderId="3" xfId="0" applyNumberFormat="1" applyFill="1" applyBorder="1"/>
    <xf numFmtId="164" fontId="0" fillId="0" borderId="3" xfId="0" applyNumberFormat="1" applyFill="1" applyBorder="1"/>
    <xf numFmtId="0" fontId="1" fillId="0" borderId="0" xfId="0" applyFont="1" applyFill="1" applyBorder="1"/>
    <xf numFmtId="0" fontId="2" fillId="3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textRotation="90"/>
    </xf>
    <xf numFmtId="0" fontId="3" fillId="0" borderId="1" xfId="0" applyFont="1" applyFill="1" applyBorder="1" applyAlignment="1">
      <alignment horizontal="center" textRotation="90"/>
    </xf>
    <xf numFmtId="7" fontId="3" fillId="0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right"/>
    </xf>
    <xf numFmtId="7" fontId="0" fillId="3" borderId="3" xfId="0" applyNumberFormat="1" applyFill="1" applyBorder="1"/>
    <xf numFmtId="0" fontId="0" fillId="3" borderId="3" xfId="0" applyFill="1" applyBorder="1"/>
    <xf numFmtId="3" fontId="1" fillId="3" borderId="3" xfId="0" applyNumberFormat="1" applyFont="1" applyFill="1" applyBorder="1" applyAlignment="1">
      <alignment wrapText="1"/>
    </xf>
    <xf numFmtId="3" fontId="1" fillId="3" borderId="3" xfId="0" applyNumberFormat="1" applyFont="1" applyFill="1" applyBorder="1"/>
    <xf numFmtId="0" fontId="0" fillId="5" borderId="1" xfId="0" applyFill="1" applyBorder="1"/>
    <xf numFmtId="3" fontId="1" fillId="5" borderId="1" xfId="0" applyNumberFormat="1" applyFont="1" applyFill="1" applyBorder="1"/>
    <xf numFmtId="3" fontId="1" fillId="5" borderId="1" xfId="0" applyNumberFormat="1" applyFont="1" applyFill="1" applyBorder="1" applyAlignment="1">
      <alignment wrapText="1"/>
    </xf>
    <xf numFmtId="164" fontId="0" fillId="5" borderId="1" xfId="0" applyNumberFormat="1" applyFill="1" applyBorder="1"/>
    <xf numFmtId="7" fontId="0" fillId="5" borderId="1" xfId="0" applyNumberFormat="1" applyFill="1" applyBorder="1"/>
    <xf numFmtId="0" fontId="0" fillId="5" borderId="1" xfId="0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0C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workbookViewId="0">
      <selection sqref="A1:X20"/>
    </sheetView>
  </sheetViews>
  <sheetFormatPr defaultRowHeight="15" x14ac:dyDescent="0.25"/>
  <cols>
    <col min="1" max="1" width="33.85546875" customWidth="1"/>
    <col min="2" max="19" width="2.7109375" customWidth="1"/>
    <col min="20" max="20" width="11.85546875" customWidth="1"/>
    <col min="21" max="21" width="15.7109375" style="10" customWidth="1"/>
    <col min="22" max="24" width="15.7109375" customWidth="1"/>
  </cols>
  <sheetData>
    <row r="1" spans="1:24" ht="200.45" x14ac:dyDescent="0.3">
      <c r="A1" s="50" t="s">
        <v>24</v>
      </c>
      <c r="B1" s="17" t="s">
        <v>0</v>
      </c>
      <c r="C1" s="35" t="s">
        <v>1</v>
      </c>
      <c r="D1" s="17" t="s">
        <v>2</v>
      </c>
      <c r="E1" s="35" t="s">
        <v>16</v>
      </c>
      <c r="F1" s="17" t="s">
        <v>3</v>
      </c>
      <c r="G1" s="36" t="s">
        <v>4</v>
      </c>
      <c r="H1" s="18" t="s">
        <v>5</v>
      </c>
      <c r="I1" s="36" t="s">
        <v>8</v>
      </c>
      <c r="J1" s="18" t="s">
        <v>7</v>
      </c>
      <c r="K1" s="36" t="s">
        <v>17</v>
      </c>
      <c r="L1" s="18" t="s">
        <v>11</v>
      </c>
      <c r="M1" s="36" t="s">
        <v>12</v>
      </c>
      <c r="N1" s="18" t="s">
        <v>18</v>
      </c>
      <c r="O1" s="36" t="s">
        <v>13</v>
      </c>
      <c r="P1" s="18" t="s">
        <v>14</v>
      </c>
      <c r="Q1" s="36" t="s">
        <v>15</v>
      </c>
      <c r="R1" s="18" t="s">
        <v>19</v>
      </c>
      <c r="S1" s="36" t="s">
        <v>20</v>
      </c>
      <c r="T1" s="18" t="s">
        <v>21</v>
      </c>
      <c r="U1" s="37" t="s">
        <v>9</v>
      </c>
      <c r="V1" s="18" t="s">
        <v>10</v>
      </c>
      <c r="W1" s="38" t="s">
        <v>22</v>
      </c>
      <c r="X1" s="34" t="s">
        <v>40</v>
      </c>
    </row>
    <row r="2" spans="1:24" s="20" customFormat="1" x14ac:dyDescent="0.25">
      <c r="A2" s="1" t="s">
        <v>23</v>
      </c>
      <c r="B2" s="12">
        <v>1</v>
      </c>
      <c r="C2" s="5">
        <v>0</v>
      </c>
      <c r="D2" s="12">
        <v>2</v>
      </c>
      <c r="E2" s="5">
        <v>1</v>
      </c>
      <c r="F2" s="12">
        <v>1</v>
      </c>
      <c r="G2" s="2">
        <v>5</v>
      </c>
      <c r="H2" s="13">
        <v>1</v>
      </c>
      <c r="I2" s="2">
        <v>4</v>
      </c>
      <c r="J2" s="14">
        <v>2</v>
      </c>
      <c r="K2" s="1">
        <v>1</v>
      </c>
      <c r="L2" s="12">
        <v>2</v>
      </c>
      <c r="M2" s="5">
        <v>1</v>
      </c>
      <c r="N2" s="12">
        <v>2</v>
      </c>
      <c r="O2" s="5">
        <v>2</v>
      </c>
      <c r="P2" s="12">
        <v>0</v>
      </c>
      <c r="Q2" s="5">
        <v>2</v>
      </c>
      <c r="R2" s="12">
        <v>4</v>
      </c>
      <c r="S2" s="5">
        <v>3</v>
      </c>
      <c r="T2" s="12">
        <f>SUM(B2:S2)</f>
        <v>34</v>
      </c>
      <c r="U2" s="8">
        <v>2771500</v>
      </c>
      <c r="V2" s="15">
        <v>164000</v>
      </c>
      <c r="W2" s="19">
        <f>SUM(U2:V2)</f>
        <v>2935500</v>
      </c>
      <c r="X2" s="16">
        <f>SUM(W2,W6:W10,W12,W15:W16)</f>
        <v>4976547.5</v>
      </c>
    </row>
    <row r="3" spans="1:24" x14ac:dyDescent="0.25">
      <c r="A3" s="1" t="s">
        <v>38</v>
      </c>
      <c r="B3" s="12">
        <v>2</v>
      </c>
      <c r="C3" s="5">
        <v>2</v>
      </c>
      <c r="D3" s="12">
        <v>2</v>
      </c>
      <c r="E3" s="5">
        <v>4</v>
      </c>
      <c r="F3" s="12">
        <v>2</v>
      </c>
      <c r="G3" s="2">
        <v>4</v>
      </c>
      <c r="H3" s="13">
        <v>2</v>
      </c>
      <c r="I3" s="2">
        <v>3</v>
      </c>
      <c r="J3" s="14">
        <v>3</v>
      </c>
      <c r="K3" s="1">
        <v>3</v>
      </c>
      <c r="L3" s="12">
        <v>3</v>
      </c>
      <c r="M3" s="5">
        <v>2</v>
      </c>
      <c r="N3" s="12">
        <v>2</v>
      </c>
      <c r="O3" s="5">
        <v>2</v>
      </c>
      <c r="P3" s="12">
        <v>1</v>
      </c>
      <c r="Q3" s="5">
        <v>3</v>
      </c>
      <c r="R3" s="12">
        <v>3</v>
      </c>
      <c r="S3" s="5">
        <v>4</v>
      </c>
      <c r="T3" s="12">
        <f>SUM(B3:S3)</f>
        <v>47</v>
      </c>
      <c r="U3" s="8">
        <v>7484200</v>
      </c>
      <c r="V3" s="15">
        <v>249000</v>
      </c>
      <c r="W3" s="19">
        <f>SUM(U3:V3)</f>
        <v>7733200</v>
      </c>
      <c r="X3" s="16">
        <f>SUM(W3,W6:W10,W12,W15:W16)</f>
        <v>9774247.5</v>
      </c>
    </row>
    <row r="4" spans="1:24" s="20" customFormat="1" x14ac:dyDescent="0.25">
      <c r="A4" s="1" t="s">
        <v>39</v>
      </c>
      <c r="B4" s="12">
        <v>1</v>
      </c>
      <c r="C4" s="5">
        <v>0</v>
      </c>
      <c r="D4" s="12">
        <v>2</v>
      </c>
      <c r="E4" s="5">
        <v>1</v>
      </c>
      <c r="F4" s="12">
        <v>1</v>
      </c>
      <c r="G4" s="2">
        <v>5</v>
      </c>
      <c r="H4" s="13">
        <v>1</v>
      </c>
      <c r="I4" s="2">
        <v>3</v>
      </c>
      <c r="J4" s="14">
        <v>2</v>
      </c>
      <c r="K4" s="1">
        <v>1</v>
      </c>
      <c r="L4" s="12">
        <v>3</v>
      </c>
      <c r="M4" s="5">
        <v>2</v>
      </c>
      <c r="N4" s="12">
        <v>2</v>
      </c>
      <c r="O4" s="5">
        <v>2</v>
      </c>
      <c r="P4" s="12">
        <v>0</v>
      </c>
      <c r="Q4" s="5">
        <v>3</v>
      </c>
      <c r="R4" s="12">
        <v>3</v>
      </c>
      <c r="S4" s="5">
        <v>3</v>
      </c>
      <c r="T4" s="12">
        <f>SUM(B4:S4)</f>
        <v>35</v>
      </c>
      <c r="U4" s="8">
        <v>5071500</v>
      </c>
      <c r="V4" s="15">
        <v>235000</v>
      </c>
      <c r="W4" s="19">
        <f>SUM(U4:V4)</f>
        <v>5306500</v>
      </c>
      <c r="X4" s="16">
        <f>SUM(W4,W6:W10,W12,W15:W16)</f>
        <v>7347547.5</v>
      </c>
    </row>
    <row r="5" spans="1:24" ht="14.45" x14ac:dyDescent="0.3">
      <c r="A5" s="51" t="s">
        <v>28</v>
      </c>
      <c r="B5" s="3"/>
      <c r="C5" s="3"/>
      <c r="D5" s="3"/>
      <c r="E5" s="3"/>
      <c r="F5" s="3"/>
      <c r="G5" s="6"/>
      <c r="H5" s="6"/>
      <c r="I5" s="6"/>
      <c r="J5" s="7"/>
      <c r="K5" s="4"/>
      <c r="L5" s="3"/>
      <c r="M5" s="3"/>
      <c r="N5" s="3"/>
      <c r="O5" s="3"/>
      <c r="P5" s="3"/>
      <c r="Q5" s="3"/>
      <c r="R5" s="3"/>
      <c r="S5" s="3"/>
      <c r="T5" s="3"/>
      <c r="U5" s="9"/>
      <c r="V5" s="9"/>
      <c r="W5" s="3"/>
      <c r="X5" s="3"/>
    </row>
    <row r="6" spans="1:24" x14ac:dyDescent="0.25">
      <c r="A6" s="22" t="s">
        <v>27</v>
      </c>
      <c r="B6" s="44">
        <v>1</v>
      </c>
      <c r="C6" s="23">
        <v>0</v>
      </c>
      <c r="D6" s="44">
        <v>1</v>
      </c>
      <c r="E6" s="23">
        <v>1</v>
      </c>
      <c r="F6" s="44">
        <v>1</v>
      </c>
      <c r="G6" s="23">
        <v>0</v>
      </c>
      <c r="H6" s="44">
        <v>1</v>
      </c>
      <c r="I6" s="23">
        <v>-1</v>
      </c>
      <c r="J6" s="44">
        <v>1</v>
      </c>
      <c r="K6" s="23">
        <v>1</v>
      </c>
      <c r="L6" s="44">
        <v>1</v>
      </c>
      <c r="M6" s="23">
        <v>1</v>
      </c>
      <c r="N6" s="44">
        <v>1</v>
      </c>
      <c r="O6" s="23">
        <v>0</v>
      </c>
      <c r="P6" s="44">
        <v>1</v>
      </c>
      <c r="Q6" s="23">
        <v>1</v>
      </c>
      <c r="R6" s="44">
        <v>0</v>
      </c>
      <c r="S6" s="23">
        <v>0</v>
      </c>
      <c r="T6" s="44">
        <f t="shared" ref="T6:T11" si="0">SUM(B6:S6)</f>
        <v>11</v>
      </c>
      <c r="U6" s="26">
        <f>66250*1.15</f>
        <v>76187.5</v>
      </c>
      <c r="V6" s="47">
        <v>5500</v>
      </c>
      <c r="W6" s="26">
        <f t="shared" ref="W6:W11" si="1">SUM(U6:V6)</f>
        <v>81687.5</v>
      </c>
      <c r="X6" s="49" t="s">
        <v>41</v>
      </c>
    </row>
    <row r="7" spans="1:24" x14ac:dyDescent="0.25">
      <c r="A7" s="22" t="s">
        <v>42</v>
      </c>
      <c r="B7" s="44">
        <v>1</v>
      </c>
      <c r="C7" s="23">
        <v>0</v>
      </c>
      <c r="D7" s="44">
        <v>1</v>
      </c>
      <c r="E7" s="23">
        <v>1</v>
      </c>
      <c r="F7" s="44">
        <v>1</v>
      </c>
      <c r="G7" s="23">
        <v>0</v>
      </c>
      <c r="H7" s="44">
        <v>1</v>
      </c>
      <c r="I7" s="23">
        <v>-1</v>
      </c>
      <c r="J7" s="44">
        <v>1</v>
      </c>
      <c r="K7" s="23">
        <v>1</v>
      </c>
      <c r="L7" s="44">
        <v>1</v>
      </c>
      <c r="M7" s="23">
        <v>1</v>
      </c>
      <c r="N7" s="44">
        <v>1</v>
      </c>
      <c r="O7" s="23">
        <v>0</v>
      </c>
      <c r="P7" s="44">
        <v>1</v>
      </c>
      <c r="Q7" s="23">
        <v>1</v>
      </c>
      <c r="R7" s="44">
        <v>0</v>
      </c>
      <c r="S7" s="23">
        <v>0</v>
      </c>
      <c r="T7" s="44">
        <f t="shared" si="0"/>
        <v>11</v>
      </c>
      <c r="U7" s="26">
        <v>76187.5</v>
      </c>
      <c r="V7" s="47">
        <v>5500</v>
      </c>
      <c r="W7" s="26">
        <f t="shared" si="1"/>
        <v>81687.5</v>
      </c>
      <c r="X7" s="49" t="s">
        <v>41</v>
      </c>
    </row>
    <row r="8" spans="1:24" x14ac:dyDescent="0.25">
      <c r="A8" s="22" t="s">
        <v>34</v>
      </c>
      <c r="B8" s="44">
        <v>1</v>
      </c>
      <c r="C8" s="23">
        <v>1</v>
      </c>
      <c r="D8" s="44">
        <v>1</v>
      </c>
      <c r="E8" s="23">
        <v>1</v>
      </c>
      <c r="F8" s="44">
        <v>1</v>
      </c>
      <c r="G8" s="23">
        <v>0</v>
      </c>
      <c r="H8" s="44">
        <v>1</v>
      </c>
      <c r="I8" s="23">
        <v>-1</v>
      </c>
      <c r="J8" s="44">
        <v>1</v>
      </c>
      <c r="K8" s="23">
        <v>1</v>
      </c>
      <c r="L8" s="44">
        <v>1</v>
      </c>
      <c r="M8" s="23">
        <v>1</v>
      </c>
      <c r="N8" s="44">
        <v>1</v>
      </c>
      <c r="O8" s="23">
        <v>0</v>
      </c>
      <c r="P8" s="44">
        <v>1</v>
      </c>
      <c r="Q8" s="23">
        <v>1</v>
      </c>
      <c r="R8" s="44">
        <v>-1</v>
      </c>
      <c r="S8" s="23">
        <v>-1</v>
      </c>
      <c r="T8" s="44">
        <f>SUM(B8:S8)</f>
        <v>10</v>
      </c>
      <c r="U8" s="26">
        <f>267650*1.15</f>
        <v>307797.5</v>
      </c>
      <c r="V8" s="47">
        <v>24200</v>
      </c>
      <c r="W8" s="26">
        <f>SUM(U8:V8)</f>
        <v>331997.5</v>
      </c>
      <c r="X8" s="49" t="s">
        <v>41</v>
      </c>
    </row>
    <row r="9" spans="1:24" x14ac:dyDescent="0.25">
      <c r="A9" s="22" t="s">
        <v>6</v>
      </c>
      <c r="B9" s="44">
        <v>1</v>
      </c>
      <c r="C9" s="23">
        <v>0</v>
      </c>
      <c r="D9" s="44">
        <v>1</v>
      </c>
      <c r="E9" s="23">
        <v>1</v>
      </c>
      <c r="F9" s="44">
        <v>0</v>
      </c>
      <c r="G9" s="24">
        <v>1</v>
      </c>
      <c r="H9" s="45">
        <v>1</v>
      </c>
      <c r="I9" s="24">
        <v>-1</v>
      </c>
      <c r="J9" s="46">
        <v>0</v>
      </c>
      <c r="K9" s="22">
        <v>1</v>
      </c>
      <c r="L9" s="44">
        <v>1</v>
      </c>
      <c r="M9" s="23">
        <v>1</v>
      </c>
      <c r="N9" s="44">
        <v>1</v>
      </c>
      <c r="O9" s="23">
        <v>1</v>
      </c>
      <c r="P9" s="44">
        <v>1</v>
      </c>
      <c r="Q9" s="23">
        <v>0</v>
      </c>
      <c r="R9" s="44">
        <v>-1</v>
      </c>
      <c r="S9" s="23">
        <v>0</v>
      </c>
      <c r="T9" s="44">
        <f>SUM(B9:S9)</f>
        <v>9</v>
      </c>
      <c r="U9" s="25">
        <v>172500</v>
      </c>
      <c r="V9" s="48">
        <v>34500</v>
      </c>
      <c r="W9" s="26">
        <f>SUM(U9:V9)</f>
        <v>207000</v>
      </c>
      <c r="X9" s="49" t="s">
        <v>41</v>
      </c>
    </row>
    <row r="10" spans="1:24" x14ac:dyDescent="0.25">
      <c r="A10" s="22" t="s">
        <v>25</v>
      </c>
      <c r="B10" s="44">
        <v>1</v>
      </c>
      <c r="C10" s="23">
        <v>1</v>
      </c>
      <c r="D10" s="44">
        <v>1</v>
      </c>
      <c r="E10" s="23">
        <v>1</v>
      </c>
      <c r="F10" s="44">
        <v>1</v>
      </c>
      <c r="G10" s="23">
        <v>1</v>
      </c>
      <c r="H10" s="44">
        <v>-1</v>
      </c>
      <c r="I10" s="23">
        <v>-1</v>
      </c>
      <c r="J10" s="44">
        <v>0</v>
      </c>
      <c r="K10" s="23">
        <v>1</v>
      </c>
      <c r="L10" s="44">
        <v>1</v>
      </c>
      <c r="M10" s="23">
        <v>1</v>
      </c>
      <c r="N10" s="44">
        <v>1</v>
      </c>
      <c r="O10" s="23">
        <v>1</v>
      </c>
      <c r="P10" s="44">
        <v>1</v>
      </c>
      <c r="Q10" s="23">
        <v>0</v>
      </c>
      <c r="R10" s="44">
        <v>-1</v>
      </c>
      <c r="S10" s="23">
        <v>0</v>
      </c>
      <c r="T10" s="44">
        <f t="shared" si="0"/>
        <v>9</v>
      </c>
      <c r="U10" s="26">
        <f>588000*1.15</f>
        <v>676200</v>
      </c>
      <c r="V10" s="47">
        <v>0</v>
      </c>
      <c r="W10" s="26">
        <f t="shared" si="1"/>
        <v>676200</v>
      </c>
      <c r="X10" s="49" t="s">
        <v>41</v>
      </c>
    </row>
    <row r="11" spans="1:24" x14ac:dyDescent="0.25">
      <c r="A11" s="1" t="s">
        <v>26</v>
      </c>
      <c r="B11" s="12">
        <v>1</v>
      </c>
      <c r="C11" s="5">
        <v>1</v>
      </c>
      <c r="D11" s="12">
        <v>1</v>
      </c>
      <c r="E11" s="5">
        <v>1</v>
      </c>
      <c r="F11" s="12">
        <v>1</v>
      </c>
      <c r="G11" s="5">
        <v>1</v>
      </c>
      <c r="H11" s="12">
        <v>-1</v>
      </c>
      <c r="I11" s="5">
        <v>-1</v>
      </c>
      <c r="J11" s="12">
        <v>0</v>
      </c>
      <c r="K11" s="5">
        <v>1</v>
      </c>
      <c r="L11" s="12">
        <v>1</v>
      </c>
      <c r="M11" s="5">
        <v>1</v>
      </c>
      <c r="N11" s="12">
        <v>1</v>
      </c>
      <c r="O11" s="5">
        <v>1</v>
      </c>
      <c r="P11" s="12">
        <v>1</v>
      </c>
      <c r="Q11" s="5">
        <v>0</v>
      </c>
      <c r="R11" s="12">
        <v>-1</v>
      </c>
      <c r="S11" s="5">
        <v>0</v>
      </c>
      <c r="T11" s="12">
        <f t="shared" si="0"/>
        <v>9</v>
      </c>
      <c r="U11" s="11">
        <f>392000*1.15</f>
        <v>450799.99999999994</v>
      </c>
      <c r="V11" s="16">
        <v>0</v>
      </c>
      <c r="W11" s="19">
        <f t="shared" si="1"/>
        <v>450799.99999999994</v>
      </c>
      <c r="X11" s="39" t="s">
        <v>41</v>
      </c>
    </row>
    <row r="12" spans="1:24" x14ac:dyDescent="0.25">
      <c r="A12" s="22" t="s">
        <v>32</v>
      </c>
      <c r="B12" s="44">
        <v>1</v>
      </c>
      <c r="C12" s="23">
        <v>0</v>
      </c>
      <c r="D12" s="44">
        <v>1</v>
      </c>
      <c r="E12" s="23">
        <v>0</v>
      </c>
      <c r="F12" s="44">
        <v>1</v>
      </c>
      <c r="G12" s="23">
        <v>0</v>
      </c>
      <c r="H12" s="44">
        <v>1</v>
      </c>
      <c r="I12" s="23">
        <v>0</v>
      </c>
      <c r="J12" s="44">
        <v>0</v>
      </c>
      <c r="K12" s="23">
        <v>1</v>
      </c>
      <c r="L12" s="44">
        <v>1</v>
      </c>
      <c r="M12" s="23">
        <v>1</v>
      </c>
      <c r="N12" s="44">
        <v>0</v>
      </c>
      <c r="O12" s="23">
        <v>1</v>
      </c>
      <c r="P12" s="44">
        <v>1</v>
      </c>
      <c r="Q12" s="23">
        <v>0</v>
      </c>
      <c r="R12" s="44">
        <v>-1</v>
      </c>
      <c r="S12" s="23">
        <v>0</v>
      </c>
      <c r="T12" s="44">
        <f>SUM(B12:S12)</f>
        <v>8</v>
      </c>
      <c r="U12" s="26">
        <f>300000*1.15</f>
        <v>345000</v>
      </c>
      <c r="V12" s="47">
        <v>0</v>
      </c>
      <c r="W12" s="26">
        <f>SUM(U12:V12)</f>
        <v>345000</v>
      </c>
      <c r="X12" s="49" t="s">
        <v>41</v>
      </c>
    </row>
    <row r="13" spans="1:24" x14ac:dyDescent="0.25">
      <c r="A13" s="1" t="s">
        <v>33</v>
      </c>
      <c r="B13" s="12">
        <v>1</v>
      </c>
      <c r="C13" s="5">
        <v>0</v>
      </c>
      <c r="D13" s="12">
        <v>1</v>
      </c>
      <c r="E13" s="5">
        <v>0</v>
      </c>
      <c r="F13" s="12">
        <v>1</v>
      </c>
      <c r="G13" s="5">
        <v>0</v>
      </c>
      <c r="H13" s="12">
        <v>1</v>
      </c>
      <c r="I13" s="5">
        <v>0</v>
      </c>
      <c r="J13" s="12">
        <v>0</v>
      </c>
      <c r="K13" s="5">
        <v>1</v>
      </c>
      <c r="L13" s="12">
        <v>1</v>
      </c>
      <c r="M13" s="5">
        <v>1</v>
      </c>
      <c r="N13" s="12">
        <v>0</v>
      </c>
      <c r="O13" s="5">
        <v>1</v>
      </c>
      <c r="P13" s="12">
        <v>1</v>
      </c>
      <c r="Q13" s="5">
        <v>0</v>
      </c>
      <c r="R13" s="12">
        <v>-1</v>
      </c>
      <c r="S13" s="5">
        <v>0</v>
      </c>
      <c r="T13" s="12">
        <f>SUM(B13:S13)</f>
        <v>8</v>
      </c>
      <c r="U13" s="19">
        <f>200000*1.15</f>
        <v>229999.99999999997</v>
      </c>
      <c r="V13" s="16">
        <v>50000</v>
      </c>
      <c r="W13" s="19">
        <f>SUM(U13:V13)</f>
        <v>280000</v>
      </c>
      <c r="X13" s="39" t="s">
        <v>41</v>
      </c>
    </row>
    <row r="14" spans="1:24" x14ac:dyDescent="0.25">
      <c r="A14" s="21" t="s">
        <v>29</v>
      </c>
      <c r="B14" s="41">
        <v>1</v>
      </c>
      <c r="C14" s="28">
        <v>1</v>
      </c>
      <c r="D14" s="41">
        <v>0</v>
      </c>
      <c r="E14" s="28">
        <v>0</v>
      </c>
      <c r="F14" s="41">
        <v>0</v>
      </c>
      <c r="G14" s="29">
        <v>0</v>
      </c>
      <c r="H14" s="43">
        <v>1</v>
      </c>
      <c r="I14" s="29">
        <v>0</v>
      </c>
      <c r="J14" s="42">
        <v>1</v>
      </c>
      <c r="K14" s="30">
        <v>1</v>
      </c>
      <c r="L14" s="41">
        <v>1</v>
      </c>
      <c r="M14" s="28">
        <v>1</v>
      </c>
      <c r="N14" s="41">
        <v>0</v>
      </c>
      <c r="O14" s="28">
        <v>1</v>
      </c>
      <c r="P14" s="41">
        <v>1</v>
      </c>
      <c r="Q14" s="28">
        <v>0</v>
      </c>
      <c r="R14" s="41">
        <v>-1</v>
      </c>
      <c r="S14" s="28">
        <v>0</v>
      </c>
      <c r="T14" s="41">
        <f>SUM(B14:S14)</f>
        <v>8</v>
      </c>
      <c r="U14" s="31">
        <f>346000*1.15</f>
        <v>397899.99999999994</v>
      </c>
      <c r="V14" s="40">
        <v>0</v>
      </c>
      <c r="W14" s="32">
        <f>SUM(U14:V14)</f>
        <v>397899.99999999994</v>
      </c>
      <c r="X14" s="39" t="s">
        <v>41</v>
      </c>
    </row>
    <row r="15" spans="1:24" x14ac:dyDescent="0.25">
      <c r="A15" s="22" t="s">
        <v>30</v>
      </c>
      <c r="B15" s="44">
        <v>1</v>
      </c>
      <c r="C15" s="23">
        <v>1</v>
      </c>
      <c r="D15" s="44">
        <v>0</v>
      </c>
      <c r="E15" s="23">
        <v>0</v>
      </c>
      <c r="F15" s="44">
        <v>0</v>
      </c>
      <c r="G15" s="24">
        <v>0</v>
      </c>
      <c r="H15" s="45">
        <v>1</v>
      </c>
      <c r="I15" s="24">
        <v>0</v>
      </c>
      <c r="J15" s="46">
        <v>1</v>
      </c>
      <c r="K15" s="22">
        <v>1</v>
      </c>
      <c r="L15" s="44">
        <v>1</v>
      </c>
      <c r="M15" s="23">
        <v>1</v>
      </c>
      <c r="N15" s="44">
        <v>0</v>
      </c>
      <c r="O15" s="23">
        <v>1</v>
      </c>
      <c r="P15" s="44">
        <v>1</v>
      </c>
      <c r="Q15" s="23">
        <v>0</v>
      </c>
      <c r="R15" s="44">
        <v>-1</v>
      </c>
      <c r="S15" s="23">
        <v>0</v>
      </c>
      <c r="T15" s="44">
        <f>SUM(B15:S15)</f>
        <v>8</v>
      </c>
      <c r="U15" s="25">
        <f>134000*1.15</f>
        <v>154100</v>
      </c>
      <c r="V15" s="48">
        <v>0</v>
      </c>
      <c r="W15" s="26">
        <f>SUM(U15:V15)</f>
        <v>154100</v>
      </c>
      <c r="X15" s="49" t="s">
        <v>41</v>
      </c>
    </row>
    <row r="16" spans="1:24" x14ac:dyDescent="0.25">
      <c r="A16" s="22" t="s">
        <v>35</v>
      </c>
      <c r="B16" s="44">
        <v>0</v>
      </c>
      <c r="C16" s="23">
        <v>1</v>
      </c>
      <c r="D16" s="44">
        <v>0</v>
      </c>
      <c r="E16" s="23">
        <v>0</v>
      </c>
      <c r="F16" s="44">
        <v>0</v>
      </c>
      <c r="G16" s="23">
        <v>0</v>
      </c>
      <c r="H16" s="44">
        <v>0</v>
      </c>
      <c r="I16" s="23">
        <v>-1</v>
      </c>
      <c r="J16" s="44">
        <v>1</v>
      </c>
      <c r="K16" s="23">
        <v>0</v>
      </c>
      <c r="L16" s="44">
        <v>1</v>
      </c>
      <c r="M16" s="23">
        <v>1</v>
      </c>
      <c r="N16" s="44">
        <v>1</v>
      </c>
      <c r="O16" s="23">
        <v>0</v>
      </c>
      <c r="P16" s="44">
        <v>0</v>
      </c>
      <c r="Q16" s="23">
        <v>1</v>
      </c>
      <c r="R16" s="44">
        <v>-1</v>
      </c>
      <c r="S16" s="23">
        <v>0</v>
      </c>
      <c r="T16" s="44">
        <f>SUM(B16:S16)</f>
        <v>4</v>
      </c>
      <c r="U16" s="26">
        <f>132500*1.15</f>
        <v>152375</v>
      </c>
      <c r="V16" s="47">
        <v>11000</v>
      </c>
      <c r="W16" s="26">
        <f>SUM(U16:V16)</f>
        <v>163375</v>
      </c>
      <c r="X16" s="49" t="s">
        <v>41</v>
      </c>
    </row>
    <row r="17" spans="1:24" x14ac:dyDescent="0.25">
      <c r="A17" s="1" t="s">
        <v>31</v>
      </c>
      <c r="B17" s="12">
        <v>1</v>
      </c>
      <c r="C17" s="5">
        <v>-1</v>
      </c>
      <c r="D17" s="12">
        <v>0</v>
      </c>
      <c r="E17" s="5">
        <v>0</v>
      </c>
      <c r="F17" s="12">
        <v>1</v>
      </c>
      <c r="G17" s="5">
        <v>0</v>
      </c>
      <c r="H17" s="12">
        <v>0</v>
      </c>
      <c r="I17" s="5">
        <v>0</v>
      </c>
      <c r="J17" s="12">
        <v>-1</v>
      </c>
      <c r="K17" s="5">
        <v>0</v>
      </c>
      <c r="L17" s="12">
        <v>1</v>
      </c>
      <c r="M17" s="5">
        <v>1</v>
      </c>
      <c r="N17" s="12">
        <v>1</v>
      </c>
      <c r="O17" s="5">
        <v>0</v>
      </c>
      <c r="P17" s="12">
        <v>0</v>
      </c>
      <c r="Q17" s="5">
        <v>0</v>
      </c>
      <c r="R17" s="12">
        <v>-1</v>
      </c>
      <c r="S17" s="5">
        <v>0</v>
      </c>
      <c r="T17" s="12">
        <f t="shared" ref="T17" si="2">SUM(B17:S17)</f>
        <v>2</v>
      </c>
      <c r="U17" s="19">
        <f>225000*1.15</f>
        <v>258749.99999999997</v>
      </c>
      <c r="V17" s="16">
        <v>0</v>
      </c>
      <c r="W17" s="19">
        <f t="shared" ref="W17" si="3">SUM(U17:V17)</f>
        <v>258749.99999999997</v>
      </c>
      <c r="X17" s="39" t="s">
        <v>41</v>
      </c>
    </row>
    <row r="18" spans="1:24" x14ac:dyDescent="0.25">
      <c r="W18" s="27"/>
    </row>
    <row r="19" spans="1:24" x14ac:dyDescent="0.25">
      <c r="A19" s="33" t="s">
        <v>36</v>
      </c>
    </row>
    <row r="20" spans="1:24" x14ac:dyDescent="0.25">
      <c r="A20" s="33" t="s">
        <v>37</v>
      </c>
    </row>
  </sheetData>
  <pageMargins left="0.7" right="0.7" top="0.75" bottom="0.75" header="0.3" footer="0.3"/>
  <pageSetup paperSize="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Matrix</vt:lpstr>
      <vt:lpstr>Matrix!Print_Area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Richman</dc:creator>
  <cp:lastModifiedBy>Michelle Kellogg</cp:lastModifiedBy>
  <cp:lastPrinted>2015-12-15T01:20:28Z</cp:lastPrinted>
  <dcterms:created xsi:type="dcterms:W3CDTF">2015-12-09T21:09:13Z</dcterms:created>
  <dcterms:modified xsi:type="dcterms:W3CDTF">2016-02-17T21:48:51Z</dcterms:modified>
</cp:coreProperties>
</file>